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5" windowWidth="9720" windowHeight="6030" tabRatio="927" activeTab="1"/>
  </bookViews>
  <sheets>
    <sheet name="F. Estadisticas I" sheetId="18" r:id="rId1"/>
    <sheet name="F. Estadisticas II" sheetId="19" r:id="rId2"/>
    <sheet name="Estad III" sheetId="20" r:id="rId3"/>
    <sheet name="Estad IV" sheetId="21" r:id="rId4"/>
  </sheets>
  <calcPr calcId="124519"/>
</workbook>
</file>

<file path=xl/calcChain.xml><?xml version="1.0" encoding="utf-8"?>
<calcChain xmlns="http://schemas.openxmlformats.org/spreadsheetml/2006/main">
  <c r="K19" i="19"/>
  <c r="H10" i="21"/>
  <c r="H9"/>
  <c r="H8"/>
  <c r="H7"/>
  <c r="H6"/>
  <c r="H5"/>
  <c r="K18" i="19"/>
  <c r="K17"/>
  <c r="K16"/>
  <c r="K15"/>
  <c r="K7"/>
  <c r="K11"/>
  <c r="K10"/>
  <c r="K9"/>
  <c r="K8"/>
  <c r="K27"/>
  <c r="K26"/>
  <c r="K25"/>
  <c r="K24"/>
  <c r="H10" i="20"/>
  <c r="H9"/>
  <c r="H8"/>
  <c r="H7"/>
  <c r="H6"/>
  <c r="H5"/>
  <c r="I23" i="18"/>
  <c r="I22"/>
  <c r="I21"/>
  <c r="I20"/>
  <c r="F24"/>
  <c r="F23"/>
  <c r="F22"/>
  <c r="F21"/>
  <c r="F20"/>
  <c r="C20"/>
  <c r="C21"/>
</calcChain>
</file>

<file path=xl/sharedStrings.xml><?xml version="1.0" encoding="utf-8"?>
<sst xmlns="http://schemas.openxmlformats.org/spreadsheetml/2006/main" count="381" uniqueCount="183">
  <si>
    <t>PLANILLA DE EMPLEADOS</t>
  </si>
  <si>
    <t>Apellido</t>
  </si>
  <si>
    <t>Categoria</t>
  </si>
  <si>
    <t>A</t>
  </si>
  <si>
    <t>B</t>
  </si>
  <si>
    <t>Miguel</t>
  </si>
  <si>
    <t>C</t>
  </si>
  <si>
    <t>ALMACEN FACIFICO S.A.C</t>
  </si>
  <si>
    <t>FACTURA</t>
  </si>
  <si>
    <t>EMP - CLIENTE</t>
  </si>
  <si>
    <t>MONTO</t>
  </si>
  <si>
    <t>CANCELO</t>
  </si>
  <si>
    <t>VENDEDOR</t>
  </si>
  <si>
    <t>FUNCIÓN CONTAR.SI</t>
  </si>
  <si>
    <t>Universal</t>
  </si>
  <si>
    <t>No</t>
  </si>
  <si>
    <t>Resumen</t>
  </si>
  <si>
    <t>Forte</t>
  </si>
  <si>
    <t>Si</t>
  </si>
  <si>
    <t>Judith</t>
  </si>
  <si>
    <t>Número de facturas por cobrar</t>
  </si>
  <si>
    <t>Laive</t>
  </si>
  <si>
    <t>Melisa</t>
  </si>
  <si>
    <t>Número de facturas emitidas por el Cliente Universal</t>
  </si>
  <si>
    <t>Manuel</t>
  </si>
  <si>
    <t>Número de facturas emitidas por el Cliente Forte</t>
  </si>
  <si>
    <t>Gumisa</t>
  </si>
  <si>
    <t>SI</t>
  </si>
  <si>
    <t>Kathy</t>
  </si>
  <si>
    <t>Número de facturas emitidas por el Cliente Gumisa</t>
  </si>
  <si>
    <t>Luisa</t>
  </si>
  <si>
    <t>Número de facturas emitidas por el Cliente Laive</t>
  </si>
  <si>
    <t>FUNCIÓN SUMAR.SI</t>
  </si>
  <si>
    <t>Concordia</t>
  </si>
  <si>
    <t>FUNCIONES BÁSICAS</t>
  </si>
  <si>
    <t>Máximo monto</t>
  </si>
  <si>
    <t>Minimo monto</t>
  </si>
  <si>
    <t>Promedio de monto</t>
  </si>
  <si>
    <t>Total de monto</t>
  </si>
  <si>
    <t>código</t>
  </si>
  <si>
    <t>Nombres</t>
  </si>
  <si>
    <t>Sexo</t>
  </si>
  <si>
    <t>QUINCENA</t>
  </si>
  <si>
    <t>AFP</t>
  </si>
  <si>
    <t>Sueldo 1</t>
  </si>
  <si>
    <t>Sueldo 2</t>
  </si>
  <si>
    <t>EMP-001</t>
  </si>
  <si>
    <t>Kurt Bonilla</t>
  </si>
  <si>
    <t>F</t>
  </si>
  <si>
    <t>Horizonte</t>
  </si>
  <si>
    <t>EMP-002</t>
  </si>
  <si>
    <t>Lino Lopez</t>
  </si>
  <si>
    <t>M</t>
  </si>
  <si>
    <t>Integra</t>
  </si>
  <si>
    <t>EMP-003</t>
  </si>
  <si>
    <t>Pinedo Fernandez</t>
  </si>
  <si>
    <t>Profuturo</t>
  </si>
  <si>
    <t>EMP-004</t>
  </si>
  <si>
    <t>Justo Davila</t>
  </si>
  <si>
    <t>Liliana</t>
  </si>
  <si>
    <t>EMP-005</t>
  </si>
  <si>
    <t>Sifuentes Llanos</t>
  </si>
  <si>
    <t>EMP-006</t>
  </si>
  <si>
    <t>Almerco Santos</t>
  </si>
  <si>
    <t>Luna</t>
  </si>
  <si>
    <t>EMP-007</t>
  </si>
  <si>
    <t>Lopez Tinedo</t>
  </si>
  <si>
    <t>EMP-008</t>
  </si>
  <si>
    <t>Gichard Anto</t>
  </si>
  <si>
    <t>Julians</t>
  </si>
  <si>
    <t>EMP-009</t>
  </si>
  <si>
    <t>Cortez Matos</t>
  </si>
  <si>
    <t>EMP-010</t>
  </si>
  <si>
    <t>Espinoza Sifuentes</t>
  </si>
  <si>
    <t>Cecilia</t>
  </si>
  <si>
    <t>ACTIVIDADES</t>
  </si>
  <si>
    <t>CATEGORIA</t>
  </si>
  <si>
    <t>RS-0001</t>
  </si>
  <si>
    <t>RS-0002</t>
  </si>
  <si>
    <t>RS-0003</t>
  </si>
  <si>
    <t>RS-0004</t>
  </si>
  <si>
    <t>RS-0005</t>
  </si>
  <si>
    <t>RS-0006</t>
  </si>
  <si>
    <t>RS-0007</t>
  </si>
  <si>
    <t>RS-0008</t>
  </si>
  <si>
    <t>RS-0009</t>
  </si>
  <si>
    <t>RS-0010</t>
  </si>
  <si>
    <t>RS-0011</t>
  </si>
  <si>
    <t>RS-0012</t>
  </si>
  <si>
    <t>RS-0013</t>
  </si>
  <si>
    <t>RS-0014</t>
  </si>
  <si>
    <t>RS-0015</t>
  </si>
  <si>
    <t>RS-0016</t>
  </si>
  <si>
    <t>RS-0017</t>
  </si>
  <si>
    <t>RS-0018</t>
  </si>
  <si>
    <t>RS-0019</t>
  </si>
  <si>
    <t>RS-0020</t>
  </si>
  <si>
    <t>RS-0021</t>
  </si>
  <si>
    <t>RS-0022</t>
  </si>
  <si>
    <t>Suma de Universal</t>
  </si>
  <si>
    <t>Suma de Forte</t>
  </si>
  <si>
    <t>Suma de Laive</t>
  </si>
  <si>
    <t>Suma de Gumisa</t>
  </si>
  <si>
    <t>Total</t>
  </si>
  <si>
    <t>MI MÚSICA FAVORITA</t>
  </si>
  <si>
    <t>CÓDIGO</t>
  </si>
  <si>
    <t>STOCK</t>
  </si>
  <si>
    <t>1RA. IDENTIFICACIÓN</t>
  </si>
  <si>
    <t>2DA. IDENTIFICACIÓN</t>
  </si>
  <si>
    <t>GÉNERO</t>
  </si>
  <si>
    <t>CANTIDAD DE CANTANTES POR GENERO</t>
  </si>
  <si>
    <t>CDV1101</t>
  </si>
  <si>
    <t xml:space="preserve">Jerry </t>
  </si>
  <si>
    <t>Rivera</t>
  </si>
  <si>
    <t>SALSA</t>
  </si>
  <si>
    <t>GENERO</t>
  </si>
  <si>
    <t>CANTIDAD</t>
  </si>
  <si>
    <t>CDV1102</t>
  </si>
  <si>
    <t xml:space="preserve">Avril </t>
  </si>
  <si>
    <t>Lavigne</t>
  </si>
  <si>
    <t>ROCK</t>
  </si>
  <si>
    <t>ROMÁNTICA</t>
  </si>
  <si>
    <t>CDV1103</t>
  </si>
  <si>
    <t xml:space="preserve">Joe </t>
  </si>
  <si>
    <t>Vasconsollo</t>
  </si>
  <si>
    <t>POP</t>
  </si>
  <si>
    <t>CDV1104</t>
  </si>
  <si>
    <t xml:space="preserve">Ricardo </t>
  </si>
  <si>
    <t>Montaner</t>
  </si>
  <si>
    <t>CDV1105</t>
  </si>
  <si>
    <t>Ricardo</t>
  </si>
  <si>
    <t>Arjona</t>
  </si>
  <si>
    <t>CDV1106</t>
  </si>
  <si>
    <t xml:space="preserve">Michell </t>
  </si>
  <si>
    <t>Branch</t>
  </si>
  <si>
    <t>CDV1107</t>
  </si>
  <si>
    <t xml:space="preserve">Alejandro </t>
  </si>
  <si>
    <t>Sanz</t>
  </si>
  <si>
    <t>CDV1108</t>
  </si>
  <si>
    <t xml:space="preserve">Cristina </t>
  </si>
  <si>
    <t>Aguilera</t>
  </si>
  <si>
    <t>CDV1109</t>
  </si>
  <si>
    <t>Britney</t>
  </si>
  <si>
    <t>Spears</t>
  </si>
  <si>
    <t>CDV1110</t>
  </si>
  <si>
    <t>Jeniffer</t>
  </si>
  <si>
    <t>López</t>
  </si>
  <si>
    <t>CDV1111</t>
  </si>
  <si>
    <t>Diego</t>
  </si>
  <si>
    <t>Torres</t>
  </si>
  <si>
    <t>CDV1112</t>
  </si>
  <si>
    <t>Gianmarco</t>
  </si>
  <si>
    <t>Zignago</t>
  </si>
  <si>
    <t>CDV1113</t>
  </si>
  <si>
    <t>Laura</t>
  </si>
  <si>
    <t>Pausini</t>
  </si>
  <si>
    <t>CDV1114</t>
  </si>
  <si>
    <t>Alex</t>
  </si>
  <si>
    <t>Ubago</t>
  </si>
  <si>
    <t>BALADA</t>
  </si>
  <si>
    <t>CDV1115</t>
  </si>
  <si>
    <t>Ricky</t>
  </si>
  <si>
    <t>Martin</t>
  </si>
  <si>
    <t>CDV1116</t>
  </si>
  <si>
    <t>Brian</t>
  </si>
  <si>
    <t>Adams</t>
  </si>
  <si>
    <t>CDV1117</t>
  </si>
  <si>
    <t>Bob</t>
  </si>
  <si>
    <t>Marley</t>
  </si>
  <si>
    <t>CDV1118</t>
  </si>
  <si>
    <t>Andrés</t>
  </si>
  <si>
    <t>Calamaro</t>
  </si>
  <si>
    <t>CDV1119</t>
  </si>
  <si>
    <t>Tony</t>
  </si>
  <si>
    <t>Vega</t>
  </si>
  <si>
    <t>MERENGUE</t>
  </si>
  <si>
    <t>TOTAL DE STOCK DE CD´S POR GENERO DE MÚSICA</t>
  </si>
  <si>
    <t>Cantidad de Hombres</t>
  </si>
  <si>
    <t>Cantidad de Mujeres</t>
  </si>
  <si>
    <t>TOTAL TRABAJADORES</t>
  </si>
  <si>
    <t>D</t>
  </si>
  <si>
    <t>Otros</t>
  </si>
  <si>
    <t>E</t>
  </si>
</sst>
</file>

<file path=xl/styles.xml><?xml version="1.0" encoding="utf-8"?>
<styleSheet xmlns="http://schemas.openxmlformats.org/spreadsheetml/2006/main">
  <numFmts count="1">
    <numFmt numFmtId="193" formatCode="_-[$S/.-280A]\ * #,##0_ ;_-[$S/.-280A]\ * \-#,##0\ ;_-[$S/.-280A]\ * &quot;-&quot;??_ ;_-@_ "/>
  </numFmts>
  <fonts count="15">
    <font>
      <sz val="10"/>
      <name val="Arial"/>
    </font>
    <font>
      <sz val="10"/>
      <name val="Arial"/>
      <family val="2"/>
    </font>
    <font>
      <b/>
      <sz val="20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</font>
    <font>
      <b/>
      <sz val="11"/>
      <color indexed="8"/>
      <name val="Calibri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indexed="9"/>
      <name val="Comic Sans MS"/>
      <family val="4"/>
    </font>
    <font>
      <sz val="10"/>
      <name val="Comic Sans MS"/>
      <family val="4"/>
    </font>
    <font>
      <sz val="8"/>
      <color indexed="9"/>
      <name val="Comic Sans MS"/>
      <family val="4"/>
    </font>
    <font>
      <b/>
      <sz val="10"/>
      <name val="Comic Sans MS"/>
      <family val="4"/>
    </font>
    <font>
      <sz val="14"/>
      <color indexed="12"/>
      <name val="Calibri"/>
      <family val="2"/>
    </font>
    <font>
      <sz val="14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  <fill>
      <patternFill patternType="gray0625"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9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7" fillId="10" borderId="1" xfId="0" applyFont="1" applyFill="1" applyBorder="1" applyAlignment="1">
      <alignment horizontal="center"/>
    </xf>
    <xf numFmtId="0" fontId="0" fillId="3" borderId="0" xfId="0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wrapText="1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0" fillId="5" borderId="5" xfId="0" applyFill="1" applyBorder="1"/>
    <xf numFmtId="0" fontId="13" fillId="6" borderId="6" xfId="0" applyFont="1" applyFill="1" applyBorder="1"/>
    <xf numFmtId="0" fontId="14" fillId="6" borderId="6" xfId="0" applyFont="1" applyFill="1" applyBorder="1"/>
    <xf numFmtId="0" fontId="0" fillId="5" borderId="7" xfId="0" applyFill="1" applyBorder="1"/>
    <xf numFmtId="0" fontId="14" fillId="6" borderId="8" xfId="0" applyFont="1" applyFill="1" applyBorder="1"/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3" fillId="3" borderId="0" xfId="0" quotePrefix="1" applyFont="1" applyFill="1" applyBorder="1"/>
    <xf numFmtId="1" fontId="0" fillId="0" borderId="1" xfId="0" applyNumberFormat="1" applyBorder="1"/>
    <xf numFmtId="0" fontId="2" fillId="8" borderId="11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7" fillId="10" borderId="1" xfId="0" applyFont="1" applyFill="1" applyBorder="1" applyAlignment="1">
      <alignment horizontal="center"/>
    </xf>
    <xf numFmtId="0" fontId="8" fillId="10" borderId="1" xfId="0" applyFont="1" applyFill="1" applyBorder="1"/>
    <xf numFmtId="0" fontId="8" fillId="10" borderId="1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5" fillId="9" borderId="14" xfId="0" applyFont="1" applyFill="1" applyBorder="1" applyAlignment="1">
      <alignment horizontal="center" wrapText="1"/>
    </xf>
    <xf numFmtId="0" fontId="5" fillId="9" borderId="15" xfId="0" applyFont="1" applyFill="1" applyBorder="1" applyAlignment="1">
      <alignment horizontal="center" wrapText="1"/>
    </xf>
    <xf numFmtId="0" fontId="9" fillId="7" borderId="0" xfId="0" applyFont="1" applyFill="1" applyAlignment="1">
      <alignment horizontal="center" vertical="center"/>
    </xf>
    <xf numFmtId="0" fontId="5" fillId="9" borderId="1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0</xdr:row>
      <xdr:rowOff>28575</xdr:rowOff>
    </xdr:from>
    <xdr:to>
      <xdr:col>9</xdr:col>
      <xdr:colOff>9525</xdr:colOff>
      <xdr:row>3</xdr:row>
      <xdr:rowOff>0</xdr:rowOff>
    </xdr:to>
    <xdr:sp macro="" textlink="">
      <xdr:nvSpPr>
        <xdr:cNvPr id="11295" name="Oval 6" descr="empleados"/>
        <xdr:cNvSpPr>
          <a:spLocks noChangeArrowheads="1"/>
        </xdr:cNvSpPr>
      </xdr:nvSpPr>
      <xdr:spPr bwMode="auto">
        <a:xfrm>
          <a:off x="8620125" y="28575"/>
          <a:ext cx="695325" cy="628650"/>
        </a:xfrm>
        <a:prstGeom prst="ellipse">
          <a:avLst/>
        </a:prstGeom>
        <a:blipFill dpi="0" rotWithShape="1">
          <a:blip xmlns:r="http://schemas.openxmlformats.org/officeDocument/2006/relationships" r:embed="rId1" cstate="print"/>
          <a:srcRect/>
          <a:stretch>
            <a:fillRect/>
          </a:stretch>
        </a:blipFill>
        <a:ln w="38100" cmpd="dbl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47625</xdr:colOff>
      <xdr:row>0</xdr:row>
      <xdr:rowOff>0</xdr:rowOff>
    </xdr:from>
    <xdr:to>
      <xdr:col>0</xdr:col>
      <xdr:colOff>771525</xdr:colOff>
      <xdr:row>3</xdr:row>
      <xdr:rowOff>9525</xdr:rowOff>
    </xdr:to>
    <xdr:sp macro="" textlink="">
      <xdr:nvSpPr>
        <xdr:cNvPr id="11296" name="Oval 7" descr="kp_Pagos"/>
        <xdr:cNvSpPr>
          <a:spLocks noChangeArrowheads="1"/>
        </xdr:cNvSpPr>
      </xdr:nvSpPr>
      <xdr:spPr bwMode="auto">
        <a:xfrm>
          <a:off x="47625" y="0"/>
          <a:ext cx="714375" cy="666750"/>
        </a:xfrm>
        <a:prstGeom prst="ellipse">
          <a:avLst/>
        </a:prstGeom>
        <a:blipFill dpi="0" rotWithShape="1">
          <a:blip xmlns:r="http://schemas.openxmlformats.org/officeDocument/2006/relationships" r:embed="rId2">
            <a:alphaModFix amt="90000"/>
          </a:blip>
          <a:srcRect/>
          <a:stretch>
            <a:fillRect/>
          </a:stretch>
        </a:blipFill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4"/>
  <sheetViews>
    <sheetView topLeftCell="A5" workbookViewId="0">
      <selection activeCell="I22" sqref="I22"/>
    </sheetView>
  </sheetViews>
  <sheetFormatPr baseColWidth="10" defaultRowHeight="12.75"/>
  <cols>
    <col min="2" max="2" width="17.140625" bestFit="1" customWidth="1"/>
    <col min="3" max="3" width="12.28515625" bestFit="1" customWidth="1"/>
    <col min="4" max="4" width="13" customWidth="1"/>
    <col min="5" max="5" width="12.42578125" customWidth="1"/>
    <col min="6" max="6" width="15.85546875" customWidth="1"/>
    <col min="7" max="7" width="17.140625" customWidth="1"/>
    <col min="9" max="9" width="28.85546875" customWidth="1"/>
  </cols>
  <sheetData>
    <row r="2" spans="1:9" ht="26.25">
      <c r="A2" s="36" t="s">
        <v>0</v>
      </c>
      <c r="B2" s="37"/>
      <c r="C2" s="37"/>
      <c r="D2" s="37"/>
      <c r="E2" s="37"/>
      <c r="F2" s="37"/>
      <c r="G2" s="37"/>
      <c r="H2" s="37"/>
      <c r="I2" s="37"/>
    </row>
    <row r="5" spans="1:9" ht="15.75">
      <c r="A5" s="38" t="s">
        <v>39</v>
      </c>
      <c r="B5" s="39" t="s">
        <v>1</v>
      </c>
      <c r="C5" s="40" t="s">
        <v>40</v>
      </c>
      <c r="D5" s="40" t="s">
        <v>41</v>
      </c>
      <c r="E5" s="40" t="s">
        <v>2</v>
      </c>
      <c r="F5" s="39" t="s">
        <v>42</v>
      </c>
      <c r="G5" s="39"/>
      <c r="H5" s="42" t="s">
        <v>43</v>
      </c>
    </row>
    <row r="6" spans="1:9" ht="15.75">
      <c r="A6" s="38"/>
      <c r="B6" s="39"/>
      <c r="C6" s="41"/>
      <c r="D6" s="41"/>
      <c r="E6" s="41"/>
      <c r="F6" s="4" t="s">
        <v>44</v>
      </c>
      <c r="G6" s="4" t="s">
        <v>45</v>
      </c>
      <c r="H6" s="42"/>
    </row>
    <row r="7" spans="1:9">
      <c r="A7" s="3" t="s">
        <v>46</v>
      </c>
      <c r="B7" s="1" t="s">
        <v>47</v>
      </c>
      <c r="C7" s="1" t="s">
        <v>30</v>
      </c>
      <c r="D7" s="5" t="s">
        <v>48</v>
      </c>
      <c r="E7" s="5" t="s">
        <v>3</v>
      </c>
      <c r="F7" s="6">
        <v>450</v>
      </c>
      <c r="G7" s="6">
        <v>450</v>
      </c>
      <c r="H7" s="1" t="s">
        <v>49</v>
      </c>
    </row>
    <row r="8" spans="1:9">
      <c r="A8" s="3" t="s">
        <v>50</v>
      </c>
      <c r="B8" s="1" t="s">
        <v>51</v>
      </c>
      <c r="C8" s="1" t="s">
        <v>5</v>
      </c>
      <c r="D8" s="5" t="s">
        <v>52</v>
      </c>
      <c r="E8" s="5" t="s">
        <v>6</v>
      </c>
      <c r="F8" s="6">
        <v>225</v>
      </c>
      <c r="G8" s="6">
        <v>225</v>
      </c>
      <c r="H8" s="1" t="s">
        <v>53</v>
      </c>
    </row>
    <row r="9" spans="1:9">
      <c r="A9" s="3" t="s">
        <v>54</v>
      </c>
      <c r="B9" s="1" t="s">
        <v>55</v>
      </c>
      <c r="C9" s="1" t="s">
        <v>24</v>
      </c>
      <c r="D9" s="5" t="s">
        <v>52</v>
      </c>
      <c r="E9" s="5" t="s">
        <v>4</v>
      </c>
      <c r="F9" s="6">
        <v>350</v>
      </c>
      <c r="G9" s="6">
        <v>350</v>
      </c>
      <c r="H9" s="1" t="s">
        <v>56</v>
      </c>
    </row>
    <row r="10" spans="1:9">
      <c r="A10" s="3" t="s">
        <v>57</v>
      </c>
      <c r="B10" s="1" t="s">
        <v>58</v>
      </c>
      <c r="C10" s="1" t="s">
        <v>59</v>
      </c>
      <c r="D10" s="5" t="s">
        <v>48</v>
      </c>
      <c r="E10" s="5" t="s">
        <v>180</v>
      </c>
      <c r="F10" s="6">
        <v>450</v>
      </c>
      <c r="G10" s="6">
        <v>450</v>
      </c>
      <c r="H10" s="1" t="s">
        <v>49</v>
      </c>
    </row>
    <row r="11" spans="1:9">
      <c r="A11" s="3" t="s">
        <v>60</v>
      </c>
      <c r="B11" s="1" t="s">
        <v>61</v>
      </c>
      <c r="C11" s="1" t="s">
        <v>19</v>
      </c>
      <c r="D11" s="5" t="s">
        <v>48</v>
      </c>
      <c r="E11" s="5" t="s">
        <v>6</v>
      </c>
      <c r="F11" s="6">
        <v>225</v>
      </c>
      <c r="G11" s="6">
        <v>225</v>
      </c>
      <c r="H11" s="1" t="s">
        <v>53</v>
      </c>
    </row>
    <row r="12" spans="1:9">
      <c r="A12" s="3" t="s">
        <v>62</v>
      </c>
      <c r="B12" s="1" t="s">
        <v>63</v>
      </c>
      <c r="C12" s="1" t="s">
        <v>64</v>
      </c>
      <c r="D12" s="5" t="s">
        <v>48</v>
      </c>
      <c r="E12" s="5" t="s">
        <v>4</v>
      </c>
      <c r="F12" s="6">
        <v>350</v>
      </c>
      <c r="G12" s="6">
        <v>350</v>
      </c>
      <c r="H12" s="1" t="s">
        <v>181</v>
      </c>
    </row>
    <row r="13" spans="1:9">
      <c r="A13" s="3" t="s">
        <v>65</v>
      </c>
      <c r="B13" s="1" t="s">
        <v>66</v>
      </c>
      <c r="C13" s="1" t="s">
        <v>30</v>
      </c>
      <c r="D13" s="5" t="s">
        <v>48</v>
      </c>
      <c r="E13" s="5" t="s">
        <v>182</v>
      </c>
      <c r="F13" s="6">
        <v>450</v>
      </c>
      <c r="G13" s="6">
        <v>450</v>
      </c>
      <c r="H13" s="1" t="s">
        <v>49</v>
      </c>
    </row>
    <row r="14" spans="1:9">
      <c r="A14" s="3" t="s">
        <v>67</v>
      </c>
      <c r="B14" s="1" t="s">
        <v>68</v>
      </c>
      <c r="C14" s="1" t="s">
        <v>69</v>
      </c>
      <c r="D14" s="5" t="s">
        <v>52</v>
      </c>
      <c r="E14" s="5" t="s">
        <v>6</v>
      </c>
      <c r="F14" s="6">
        <v>225</v>
      </c>
      <c r="G14" s="6">
        <v>225</v>
      </c>
      <c r="H14" s="1" t="s">
        <v>181</v>
      </c>
    </row>
    <row r="15" spans="1:9">
      <c r="A15" s="3" t="s">
        <v>70</v>
      </c>
      <c r="B15" s="1" t="s">
        <v>71</v>
      </c>
      <c r="C15" s="1" t="s">
        <v>5</v>
      </c>
      <c r="D15" s="5" t="s">
        <v>52</v>
      </c>
      <c r="E15" s="5" t="s">
        <v>4</v>
      </c>
      <c r="F15" s="6">
        <v>350</v>
      </c>
      <c r="G15" s="6">
        <v>350</v>
      </c>
      <c r="H15" s="1" t="s">
        <v>56</v>
      </c>
    </row>
    <row r="16" spans="1:9">
      <c r="A16" s="3" t="s">
        <v>72</v>
      </c>
      <c r="B16" s="1" t="s">
        <v>73</v>
      </c>
      <c r="C16" s="1" t="s">
        <v>74</v>
      </c>
      <c r="D16" s="5" t="s">
        <v>48</v>
      </c>
      <c r="E16" s="5" t="s">
        <v>3</v>
      </c>
      <c r="F16" s="6">
        <v>450</v>
      </c>
      <c r="G16" s="6">
        <v>450</v>
      </c>
      <c r="H16" s="1" t="s">
        <v>53</v>
      </c>
    </row>
    <row r="19" spans="1:9" ht="15.75">
      <c r="A19" s="43" t="s">
        <v>75</v>
      </c>
      <c r="B19" s="43"/>
      <c r="C19" s="38"/>
      <c r="D19" s="7"/>
      <c r="E19" s="44" t="s">
        <v>76</v>
      </c>
      <c r="F19" s="43"/>
      <c r="G19" s="8"/>
      <c r="H19" s="4" t="s">
        <v>43</v>
      </c>
      <c r="I19" s="4" t="s">
        <v>179</v>
      </c>
    </row>
    <row r="20" spans="1:9" ht="15">
      <c r="A20" s="45" t="s">
        <v>177</v>
      </c>
      <c r="B20" s="46"/>
      <c r="C20" s="35">
        <f>COUNTIF(D7:D16,"m")</f>
        <v>4</v>
      </c>
      <c r="D20" s="9"/>
      <c r="E20" s="10" t="s">
        <v>3</v>
      </c>
      <c r="F20" s="1">
        <f>COUNTIF(E7:E16,"a")</f>
        <v>2</v>
      </c>
      <c r="H20" s="11" t="s">
        <v>49</v>
      </c>
      <c r="I20" s="1">
        <f>COUNTIF(H7:H16,"horizonte")</f>
        <v>3</v>
      </c>
    </row>
    <row r="21" spans="1:9" ht="15">
      <c r="A21" s="45" t="s">
        <v>178</v>
      </c>
      <c r="B21" s="46"/>
      <c r="C21" s="35">
        <f>COUNTIF(D7:D16,"f")</f>
        <v>6</v>
      </c>
      <c r="D21" s="9"/>
      <c r="E21" s="10" t="s">
        <v>4</v>
      </c>
      <c r="F21" s="1">
        <f>COUNTIF(E7:E16,"b")</f>
        <v>3</v>
      </c>
      <c r="H21" s="11" t="s">
        <v>56</v>
      </c>
      <c r="I21" s="1">
        <f>COUNTIF(H7:H16,"profuturo")</f>
        <v>2</v>
      </c>
    </row>
    <row r="22" spans="1:9" ht="15">
      <c r="D22" s="9"/>
      <c r="E22" s="10" t="s">
        <v>6</v>
      </c>
      <c r="F22" s="1">
        <f>COUNTIF(E7:E16,"c")</f>
        <v>3</v>
      </c>
      <c r="H22" s="11" t="s">
        <v>53</v>
      </c>
      <c r="I22" s="1">
        <f>COUNTIF(H7:H16,"integra")</f>
        <v>3</v>
      </c>
    </row>
    <row r="23" spans="1:9" ht="15">
      <c r="D23" s="9"/>
      <c r="E23" s="10" t="s">
        <v>180</v>
      </c>
      <c r="F23" s="1">
        <f>COUNTIF(E7:E16,"d")</f>
        <v>1</v>
      </c>
      <c r="H23" s="11" t="s">
        <v>181</v>
      </c>
      <c r="I23" s="1">
        <f>COUNTIF(H7:H16,"otros")</f>
        <v>2</v>
      </c>
    </row>
    <row r="24" spans="1:9" ht="15">
      <c r="E24" s="10" t="s">
        <v>182</v>
      </c>
      <c r="F24" s="1">
        <f>COUNTIF(E7:E16,"e")</f>
        <v>1</v>
      </c>
    </row>
  </sheetData>
  <mergeCells count="12">
    <mergeCell ref="A19:C19"/>
    <mergeCell ref="E19:F19"/>
    <mergeCell ref="A20:B20"/>
    <mergeCell ref="A21:B21"/>
    <mergeCell ref="A2:I2"/>
    <mergeCell ref="A5:A6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27"/>
  <sheetViews>
    <sheetView tabSelected="1" zoomScale="80" zoomScaleNormal="80" workbookViewId="0">
      <selection activeCell="K20" sqref="K20"/>
    </sheetView>
  </sheetViews>
  <sheetFormatPr baseColWidth="10" defaultRowHeight="12.75"/>
  <cols>
    <col min="1" max="1" width="14.42578125" bestFit="1" customWidth="1"/>
    <col min="2" max="2" width="21.85546875" bestFit="1" customWidth="1"/>
    <col min="3" max="3" width="9.28515625" bestFit="1" customWidth="1"/>
    <col min="4" max="4" width="14.85546875" bestFit="1" customWidth="1"/>
    <col min="5" max="5" width="16.85546875" bestFit="1" customWidth="1"/>
    <col min="11" max="11" width="12.28515625" bestFit="1" customWidth="1"/>
  </cols>
  <sheetData>
    <row r="2" spans="1:11" ht="18">
      <c r="A2" s="50" t="s">
        <v>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5" spans="1:11" ht="18">
      <c r="A5" s="14" t="s">
        <v>8</v>
      </c>
      <c r="B5" s="14" t="s">
        <v>9</v>
      </c>
      <c r="C5" s="14" t="s">
        <v>10</v>
      </c>
      <c r="D5" s="14" t="s">
        <v>11</v>
      </c>
      <c r="E5" s="14" t="s">
        <v>12</v>
      </c>
      <c r="G5" s="48" t="s">
        <v>13</v>
      </c>
      <c r="H5" s="48"/>
      <c r="I5" s="48"/>
      <c r="J5" s="48"/>
      <c r="K5" s="48"/>
    </row>
    <row r="6" spans="1:11" ht="18">
      <c r="A6" s="13" t="s">
        <v>77</v>
      </c>
      <c r="B6" s="12" t="s">
        <v>14</v>
      </c>
      <c r="C6" s="12">
        <v>1256</v>
      </c>
      <c r="D6" s="12" t="s">
        <v>15</v>
      </c>
      <c r="E6" s="12" t="s">
        <v>5</v>
      </c>
      <c r="G6" s="48" t="s">
        <v>16</v>
      </c>
      <c r="H6" s="48"/>
      <c r="I6" s="48"/>
      <c r="J6" s="48"/>
      <c r="K6" s="48"/>
    </row>
    <row r="7" spans="1:11">
      <c r="A7" s="13" t="s">
        <v>78</v>
      </c>
      <c r="B7" s="12" t="s">
        <v>17</v>
      </c>
      <c r="C7" s="12">
        <v>1548</v>
      </c>
      <c r="D7" s="12" t="s">
        <v>18</v>
      </c>
      <c r="E7" s="12" t="s">
        <v>19</v>
      </c>
      <c r="G7" s="47" t="s">
        <v>20</v>
      </c>
      <c r="H7" s="47"/>
      <c r="I7" s="47"/>
      <c r="J7" s="47"/>
      <c r="K7" s="12">
        <f>COUNTIF(D6:D27,"no")</f>
        <v>11</v>
      </c>
    </row>
    <row r="8" spans="1:11">
      <c r="A8" s="13" t="s">
        <v>79</v>
      </c>
      <c r="B8" s="12" t="s">
        <v>21</v>
      </c>
      <c r="C8" s="12">
        <v>1236</v>
      </c>
      <c r="D8" s="12" t="s">
        <v>15</v>
      </c>
      <c r="E8" s="12" t="s">
        <v>22</v>
      </c>
      <c r="G8" s="47" t="s">
        <v>23</v>
      </c>
      <c r="H8" s="47"/>
      <c r="I8" s="47"/>
      <c r="J8" s="47"/>
      <c r="K8" s="12">
        <f>COUNTIF(B6:B27,"universal")</f>
        <v>4</v>
      </c>
    </row>
    <row r="9" spans="1:11">
      <c r="A9" s="13" t="s">
        <v>80</v>
      </c>
      <c r="B9" s="12" t="s">
        <v>17</v>
      </c>
      <c r="C9" s="12">
        <v>1478</v>
      </c>
      <c r="D9" s="12" t="s">
        <v>18</v>
      </c>
      <c r="E9" s="12" t="s">
        <v>24</v>
      </c>
      <c r="G9" s="47" t="s">
        <v>25</v>
      </c>
      <c r="H9" s="47"/>
      <c r="I9" s="47"/>
      <c r="J9" s="47"/>
      <c r="K9" s="12">
        <f>COUNTIF(B6:B27,"forte")</f>
        <v>6</v>
      </c>
    </row>
    <row r="10" spans="1:11">
      <c r="A10" s="13" t="s">
        <v>81</v>
      </c>
      <c r="B10" s="12" t="s">
        <v>26</v>
      </c>
      <c r="C10" s="12">
        <v>1569</v>
      </c>
      <c r="D10" s="12" t="s">
        <v>27</v>
      </c>
      <c r="E10" s="12" t="s">
        <v>28</v>
      </c>
      <c r="G10" s="47" t="s">
        <v>29</v>
      </c>
      <c r="H10" s="47"/>
      <c r="I10" s="47"/>
      <c r="J10" s="47"/>
      <c r="K10" s="12">
        <f>COUNTIF(B6:B27,"gumisa")</f>
        <v>5</v>
      </c>
    </row>
    <row r="11" spans="1:11">
      <c r="A11" s="13" t="s">
        <v>82</v>
      </c>
      <c r="B11" s="12" t="s">
        <v>14</v>
      </c>
      <c r="C11" s="12">
        <v>4256</v>
      </c>
      <c r="D11" s="12" t="s">
        <v>15</v>
      </c>
      <c r="E11" s="12" t="s">
        <v>30</v>
      </c>
      <c r="G11" s="47" t="s">
        <v>31</v>
      </c>
      <c r="H11" s="47"/>
      <c r="I11" s="47"/>
      <c r="J11" s="47"/>
      <c r="K11" s="12">
        <f>COUNTIF(B6:B27,"laive")</f>
        <v>4</v>
      </c>
    </row>
    <row r="12" spans="1:11">
      <c r="A12" s="13" t="s">
        <v>83</v>
      </c>
      <c r="B12" s="12" t="s">
        <v>17</v>
      </c>
      <c r="C12" s="12">
        <v>1452</v>
      </c>
      <c r="D12" s="12" t="s">
        <v>18</v>
      </c>
      <c r="E12" s="12" t="s">
        <v>5</v>
      </c>
      <c r="G12" s="2"/>
      <c r="H12" s="2"/>
      <c r="I12" s="2"/>
      <c r="J12" s="2"/>
      <c r="K12" s="2"/>
    </row>
    <row r="13" spans="1:11" ht="18">
      <c r="A13" s="13" t="s">
        <v>84</v>
      </c>
      <c r="B13" s="12" t="s">
        <v>21</v>
      </c>
      <c r="C13" s="12">
        <v>1456</v>
      </c>
      <c r="D13" s="12" t="s">
        <v>15</v>
      </c>
      <c r="E13" s="12" t="s">
        <v>19</v>
      </c>
      <c r="G13" s="48" t="s">
        <v>32</v>
      </c>
      <c r="H13" s="48"/>
      <c r="I13" s="48"/>
      <c r="J13" s="48"/>
      <c r="K13" s="48"/>
    </row>
    <row r="14" spans="1:11" ht="18">
      <c r="A14" s="13" t="s">
        <v>85</v>
      </c>
      <c r="B14" s="12" t="s">
        <v>33</v>
      </c>
      <c r="C14" s="12">
        <v>1452</v>
      </c>
      <c r="D14" s="12" t="s">
        <v>15</v>
      </c>
      <c r="E14" s="12" t="s">
        <v>22</v>
      </c>
      <c r="G14" s="48" t="s">
        <v>16</v>
      </c>
      <c r="H14" s="49"/>
      <c r="I14" s="49"/>
      <c r="J14" s="49"/>
      <c r="K14" s="49"/>
    </row>
    <row r="15" spans="1:11">
      <c r="A15" s="13" t="s">
        <v>86</v>
      </c>
      <c r="B15" s="12" t="s">
        <v>17</v>
      </c>
      <c r="C15" s="12">
        <v>1785</v>
      </c>
      <c r="D15" s="12" t="s">
        <v>18</v>
      </c>
      <c r="E15" s="12" t="s">
        <v>24</v>
      </c>
      <c r="G15" s="47" t="s">
        <v>99</v>
      </c>
      <c r="H15" s="47"/>
      <c r="I15" s="47"/>
      <c r="J15" s="47"/>
      <c r="K15" s="12">
        <f>SUMIF(B6:B27,"universal",C6:C27)</f>
        <v>8208</v>
      </c>
    </row>
    <row r="16" spans="1:11">
      <c r="A16" s="13" t="s">
        <v>87</v>
      </c>
      <c r="B16" s="12" t="s">
        <v>14</v>
      </c>
      <c r="C16" s="12">
        <v>1245</v>
      </c>
      <c r="D16" s="12" t="s">
        <v>15</v>
      </c>
      <c r="E16" s="12" t="s">
        <v>28</v>
      </c>
      <c r="G16" s="47" t="s">
        <v>100</v>
      </c>
      <c r="H16" s="47"/>
      <c r="I16" s="47"/>
      <c r="J16" s="47"/>
      <c r="K16" s="12">
        <f>SUMIF(B6:B27,"forte",C6:C27)</f>
        <v>11066</v>
      </c>
    </row>
    <row r="17" spans="1:11">
      <c r="A17" s="13" t="s">
        <v>88</v>
      </c>
      <c r="B17" s="12" t="s">
        <v>17</v>
      </c>
      <c r="C17" s="12">
        <v>2658</v>
      </c>
      <c r="D17" s="12" t="s">
        <v>18</v>
      </c>
      <c r="E17" s="12" t="s">
        <v>30</v>
      </c>
      <c r="G17" s="47" t="s">
        <v>101</v>
      </c>
      <c r="H17" s="47"/>
      <c r="I17" s="47"/>
      <c r="J17" s="47"/>
      <c r="K17" s="1">
        <f>SUMIF(B6:B27,"laive",C6:C27)</f>
        <v>8976</v>
      </c>
    </row>
    <row r="18" spans="1:11">
      <c r="A18" s="13" t="s">
        <v>89</v>
      </c>
      <c r="B18" s="12" t="s">
        <v>26</v>
      </c>
      <c r="C18" s="12">
        <v>3652</v>
      </c>
      <c r="D18" s="12" t="s">
        <v>15</v>
      </c>
      <c r="E18" s="12" t="s">
        <v>19</v>
      </c>
      <c r="G18" s="47" t="s">
        <v>102</v>
      </c>
      <c r="H18" s="47"/>
      <c r="I18" s="47"/>
      <c r="J18" s="47"/>
      <c r="K18" s="1">
        <f>SUMIF(B6:B27,"gumisa",C6:C27)</f>
        <v>15506</v>
      </c>
    </row>
    <row r="19" spans="1:11">
      <c r="A19" s="13" t="s">
        <v>90</v>
      </c>
      <c r="B19" s="12" t="s">
        <v>17</v>
      </c>
      <c r="C19" s="12">
        <v>2145</v>
      </c>
      <c r="D19" s="12" t="s">
        <v>15</v>
      </c>
      <c r="E19" s="12" t="s">
        <v>28</v>
      </c>
      <c r="G19" s="47" t="s">
        <v>103</v>
      </c>
      <c r="H19" s="47"/>
      <c r="I19" s="47"/>
      <c r="J19" s="47"/>
      <c r="K19" s="1">
        <f>SUM(K15:K18)</f>
        <v>43756</v>
      </c>
    </row>
    <row r="20" spans="1:11">
      <c r="A20" s="13" t="s">
        <v>91</v>
      </c>
      <c r="B20" s="12" t="s">
        <v>21</v>
      </c>
      <c r="C20" s="12">
        <v>2632</v>
      </c>
      <c r="D20" s="12" t="s">
        <v>18</v>
      </c>
      <c r="E20" s="12" t="s">
        <v>30</v>
      </c>
      <c r="K20" s="2"/>
    </row>
    <row r="21" spans="1:11">
      <c r="A21" s="13" t="s">
        <v>92</v>
      </c>
      <c r="B21" s="12" t="s">
        <v>33</v>
      </c>
      <c r="C21" s="12">
        <v>2415</v>
      </c>
      <c r="D21" s="12" t="s">
        <v>15</v>
      </c>
      <c r="E21" s="12" t="s">
        <v>5</v>
      </c>
      <c r="K21" s="2"/>
    </row>
    <row r="22" spans="1:11" ht="18">
      <c r="A22" s="13" t="s">
        <v>93</v>
      </c>
      <c r="B22" s="12" t="s">
        <v>26</v>
      </c>
      <c r="C22" s="12">
        <v>1245</v>
      </c>
      <c r="D22" s="12" t="s">
        <v>18</v>
      </c>
      <c r="E22" s="12" t="s">
        <v>19</v>
      </c>
      <c r="G22" s="48" t="s">
        <v>34</v>
      </c>
      <c r="H22" s="48"/>
      <c r="I22" s="48"/>
      <c r="J22" s="48"/>
      <c r="K22" s="48"/>
    </row>
    <row r="23" spans="1:11" ht="18">
      <c r="A23" s="13" t="s">
        <v>94</v>
      </c>
      <c r="B23" s="12" t="s">
        <v>14</v>
      </c>
      <c r="C23" s="12">
        <v>1451</v>
      </c>
      <c r="D23" s="12" t="s">
        <v>27</v>
      </c>
      <c r="E23" s="12" t="s">
        <v>22</v>
      </c>
      <c r="G23" s="48" t="s">
        <v>16</v>
      </c>
      <c r="H23" s="48"/>
      <c r="I23" s="48"/>
      <c r="J23" s="48"/>
      <c r="K23" s="48"/>
    </row>
    <row r="24" spans="1:11">
      <c r="A24" s="13" t="s">
        <v>95</v>
      </c>
      <c r="B24" s="12" t="s">
        <v>26</v>
      </c>
      <c r="C24" s="12">
        <v>4145</v>
      </c>
      <c r="D24" s="12" t="s">
        <v>15</v>
      </c>
      <c r="E24" s="12" t="s">
        <v>24</v>
      </c>
      <c r="G24" s="47" t="s">
        <v>35</v>
      </c>
      <c r="H24" s="47"/>
      <c r="I24" s="47"/>
      <c r="J24" s="47"/>
      <c r="K24" s="1">
        <f>MAX(C6:C27)</f>
        <v>5214</v>
      </c>
    </row>
    <row r="25" spans="1:11">
      <c r="A25" s="13" t="s">
        <v>96</v>
      </c>
      <c r="B25" s="12" t="s">
        <v>21</v>
      </c>
      <c r="C25" s="12">
        <v>3652</v>
      </c>
      <c r="D25" s="12" t="s">
        <v>18</v>
      </c>
      <c r="E25" s="12" t="s">
        <v>28</v>
      </c>
      <c r="G25" s="47" t="s">
        <v>36</v>
      </c>
      <c r="H25" s="47"/>
      <c r="I25" s="47"/>
      <c r="J25" s="47"/>
      <c r="K25" s="1">
        <f>MIN(C6:C27)</f>
        <v>1236</v>
      </c>
    </row>
    <row r="26" spans="1:11">
      <c r="A26" s="13" t="s">
        <v>97</v>
      </c>
      <c r="B26" s="12" t="s">
        <v>33</v>
      </c>
      <c r="C26" s="12">
        <v>5214</v>
      </c>
      <c r="D26" s="12" t="s">
        <v>15</v>
      </c>
      <c r="E26" s="12" t="s">
        <v>30</v>
      </c>
      <c r="G26" s="47" t="s">
        <v>37</v>
      </c>
      <c r="H26" s="47"/>
      <c r="I26" s="47"/>
      <c r="J26" s="47"/>
      <c r="K26" s="1">
        <f>AVERAGE(C6:C27)</f>
        <v>2401.681818181818</v>
      </c>
    </row>
    <row r="27" spans="1:11">
      <c r="A27" s="13" t="s">
        <v>98</v>
      </c>
      <c r="B27" s="12" t="s">
        <v>26</v>
      </c>
      <c r="C27" s="12">
        <v>4895</v>
      </c>
      <c r="D27" s="12" t="s">
        <v>18</v>
      </c>
      <c r="E27" s="12" t="s">
        <v>5</v>
      </c>
      <c r="G27" s="47" t="s">
        <v>38</v>
      </c>
      <c r="H27" s="47"/>
      <c r="I27" s="47"/>
      <c r="J27" s="47"/>
      <c r="K27" s="1">
        <f>SUM(C6:C27)</f>
        <v>52837</v>
      </c>
    </row>
  </sheetData>
  <mergeCells count="21">
    <mergeCell ref="A2:K2"/>
    <mergeCell ref="G5:K5"/>
    <mergeCell ref="G6:K6"/>
    <mergeCell ref="G7:J7"/>
    <mergeCell ref="G8:J8"/>
    <mergeCell ref="G9:J9"/>
    <mergeCell ref="G27:J27"/>
    <mergeCell ref="G10:J10"/>
    <mergeCell ref="G11:J11"/>
    <mergeCell ref="G13:K13"/>
    <mergeCell ref="G14:K14"/>
    <mergeCell ref="G15:J15"/>
    <mergeCell ref="G16:J16"/>
    <mergeCell ref="G17:J17"/>
    <mergeCell ref="G18:J18"/>
    <mergeCell ref="G19:J19"/>
    <mergeCell ref="G22:K22"/>
    <mergeCell ref="G23:K23"/>
    <mergeCell ref="G24:J24"/>
    <mergeCell ref="G25:J25"/>
    <mergeCell ref="G26:J26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"/>
  <sheetViews>
    <sheetView topLeftCell="A3" workbookViewId="0">
      <selection activeCell="H11" sqref="H11"/>
    </sheetView>
  </sheetViews>
  <sheetFormatPr baseColWidth="10" defaultRowHeight="12.75"/>
  <cols>
    <col min="3" max="3" width="21.5703125" customWidth="1"/>
    <col min="4" max="4" width="22.28515625" customWidth="1"/>
    <col min="5" max="5" width="12.5703125" bestFit="1" customWidth="1"/>
    <col min="7" max="7" width="17.5703125" customWidth="1"/>
    <col min="8" max="8" width="14.5703125" customWidth="1"/>
  </cols>
  <sheetData>
    <row r="1" spans="1:12" ht="19.5">
      <c r="A1" s="51" t="s">
        <v>104</v>
      </c>
      <c r="B1" s="51"/>
      <c r="C1" s="51"/>
      <c r="D1" s="51"/>
      <c r="E1" s="51"/>
      <c r="F1" s="15"/>
      <c r="G1" s="15"/>
      <c r="H1" s="15"/>
      <c r="I1" s="15"/>
      <c r="J1" s="15"/>
      <c r="K1" s="15"/>
      <c r="L1" s="15"/>
    </row>
    <row r="2" spans="1:12" ht="15.75" thickBot="1">
      <c r="A2" s="16"/>
      <c r="B2" s="17"/>
      <c r="C2" s="16"/>
      <c r="D2" s="18"/>
      <c r="E2" s="16"/>
      <c r="F2" s="15"/>
      <c r="G2" s="15"/>
      <c r="H2" s="15"/>
      <c r="I2" s="15"/>
      <c r="J2" s="15"/>
      <c r="K2" s="15"/>
      <c r="L2" s="15"/>
    </row>
    <row r="3" spans="1:12" ht="15.75" thickBot="1">
      <c r="A3" s="28" t="s">
        <v>105</v>
      </c>
      <c r="B3" s="28" t="s">
        <v>106</v>
      </c>
      <c r="C3" s="29" t="s">
        <v>107</v>
      </c>
      <c r="D3" s="29" t="s">
        <v>108</v>
      </c>
      <c r="E3" s="28" t="s">
        <v>109</v>
      </c>
      <c r="F3" s="15"/>
      <c r="G3" s="52" t="s">
        <v>110</v>
      </c>
      <c r="H3" s="53"/>
      <c r="I3" s="15"/>
      <c r="J3" s="15"/>
      <c r="K3" s="15"/>
      <c r="L3" s="15"/>
    </row>
    <row r="4" spans="1:12" ht="16.5">
      <c r="A4" s="19" t="s">
        <v>111</v>
      </c>
      <c r="B4" s="20">
        <v>15</v>
      </c>
      <c r="C4" s="19" t="s">
        <v>112</v>
      </c>
      <c r="D4" s="19" t="s">
        <v>113</v>
      </c>
      <c r="E4" s="19" t="s">
        <v>114</v>
      </c>
      <c r="F4" s="15"/>
      <c r="G4" s="21" t="s">
        <v>115</v>
      </c>
      <c r="H4" s="22" t="s">
        <v>116</v>
      </c>
      <c r="I4" s="15"/>
      <c r="K4" s="15"/>
      <c r="L4" s="15"/>
    </row>
    <row r="5" spans="1:12" ht="18.75">
      <c r="A5" s="19" t="s">
        <v>117</v>
      </c>
      <c r="B5" s="20">
        <v>20</v>
      </c>
      <c r="C5" s="19" t="s">
        <v>118</v>
      </c>
      <c r="D5" s="19" t="s">
        <v>119</v>
      </c>
      <c r="E5" s="19" t="s">
        <v>120</v>
      </c>
      <c r="F5" s="15"/>
      <c r="G5" s="23" t="s">
        <v>121</v>
      </c>
      <c r="H5" s="24">
        <f>COUNTIF(E4:E22,"romántica")</f>
        <v>7</v>
      </c>
      <c r="J5" s="34"/>
      <c r="K5" s="15"/>
      <c r="L5" s="15"/>
    </row>
    <row r="6" spans="1:12" ht="18.75">
      <c r="A6" s="19" t="s">
        <v>122</v>
      </c>
      <c r="B6" s="20">
        <v>23</v>
      </c>
      <c r="C6" s="19" t="s">
        <v>123</v>
      </c>
      <c r="D6" s="19" t="s">
        <v>124</v>
      </c>
      <c r="E6" s="19" t="s">
        <v>125</v>
      </c>
      <c r="F6" s="15"/>
      <c r="G6" s="23" t="s">
        <v>120</v>
      </c>
      <c r="H6" s="25">
        <f>COUNTIF(E4:E22,"rock")</f>
        <v>4</v>
      </c>
      <c r="I6" s="15"/>
      <c r="J6" s="15"/>
      <c r="K6" s="15"/>
      <c r="L6" s="15"/>
    </row>
    <row r="7" spans="1:12" ht="19.5" thickBot="1">
      <c r="A7" s="19" t="s">
        <v>126</v>
      </c>
      <c r="B7" s="20">
        <v>60</v>
      </c>
      <c r="C7" s="19" t="s">
        <v>127</v>
      </c>
      <c r="D7" s="19" t="s">
        <v>128</v>
      </c>
      <c r="E7" s="19" t="s">
        <v>121</v>
      </c>
      <c r="F7" s="15"/>
      <c r="G7" s="26" t="s">
        <v>125</v>
      </c>
      <c r="H7" s="27">
        <f>COUNTIF(E4:E22,"pop")</f>
        <v>5</v>
      </c>
      <c r="I7" s="15"/>
      <c r="J7" s="15"/>
      <c r="K7" s="15"/>
      <c r="L7" s="15"/>
    </row>
    <row r="8" spans="1:12" ht="19.5" thickBot="1">
      <c r="A8" s="19" t="s">
        <v>129</v>
      </c>
      <c r="B8" s="20">
        <v>54</v>
      </c>
      <c r="C8" s="19" t="s">
        <v>130</v>
      </c>
      <c r="D8" s="19" t="s">
        <v>131</v>
      </c>
      <c r="E8" s="19" t="s">
        <v>121</v>
      </c>
      <c r="F8" s="15"/>
      <c r="G8" s="26" t="s">
        <v>159</v>
      </c>
      <c r="H8" s="27">
        <f>COUNTIF(E4:E22,"balada")</f>
        <v>1</v>
      </c>
      <c r="I8" s="15"/>
      <c r="J8" s="15"/>
      <c r="K8" s="15"/>
      <c r="L8" s="15"/>
    </row>
    <row r="9" spans="1:12" ht="19.5" thickBot="1">
      <c r="A9" s="19" t="s">
        <v>132</v>
      </c>
      <c r="B9" s="20">
        <v>40</v>
      </c>
      <c r="C9" s="19" t="s">
        <v>133</v>
      </c>
      <c r="D9" s="19" t="s">
        <v>134</v>
      </c>
      <c r="E9" s="19" t="s">
        <v>125</v>
      </c>
      <c r="F9" s="15"/>
      <c r="G9" s="26" t="s">
        <v>175</v>
      </c>
      <c r="H9" s="27">
        <f>COUNTIF(E4:E22,"merengue")</f>
        <v>1</v>
      </c>
      <c r="I9" s="15"/>
      <c r="J9" s="15"/>
      <c r="K9" s="15"/>
      <c r="L9" s="15"/>
    </row>
    <row r="10" spans="1:12" ht="19.5" thickBot="1">
      <c r="A10" s="19" t="s">
        <v>135</v>
      </c>
      <c r="B10" s="20">
        <v>16</v>
      </c>
      <c r="C10" s="19" t="s">
        <v>136</v>
      </c>
      <c r="D10" s="19" t="s">
        <v>137</v>
      </c>
      <c r="E10" s="19" t="s">
        <v>121</v>
      </c>
      <c r="F10" s="15"/>
      <c r="G10" s="26" t="s">
        <v>114</v>
      </c>
      <c r="H10" s="27">
        <f>COUNTIF(E4:E22,"salsa")</f>
        <v>1</v>
      </c>
      <c r="I10" s="15"/>
      <c r="J10" s="15"/>
      <c r="K10" s="15"/>
      <c r="L10" s="15"/>
    </row>
    <row r="11" spans="1:12" ht="15">
      <c r="A11" s="19" t="s">
        <v>138</v>
      </c>
      <c r="B11" s="20">
        <v>25</v>
      </c>
      <c r="C11" s="19" t="s">
        <v>139</v>
      </c>
      <c r="D11" s="19" t="s">
        <v>140</v>
      </c>
      <c r="E11" s="19" t="s">
        <v>125</v>
      </c>
      <c r="F11" s="15"/>
      <c r="G11" s="15"/>
      <c r="H11" s="15"/>
      <c r="I11" s="15"/>
      <c r="J11" s="15"/>
      <c r="K11" s="15"/>
      <c r="L11" s="15"/>
    </row>
    <row r="12" spans="1:12" ht="15">
      <c r="A12" s="19" t="s">
        <v>141</v>
      </c>
      <c r="B12" s="20">
        <v>24</v>
      </c>
      <c r="C12" s="19" t="s">
        <v>142</v>
      </c>
      <c r="D12" s="19" t="s">
        <v>143</v>
      </c>
      <c r="E12" s="19" t="s">
        <v>125</v>
      </c>
      <c r="F12" s="15"/>
      <c r="G12" s="15"/>
      <c r="H12" s="15"/>
      <c r="I12" s="15"/>
      <c r="J12" s="15"/>
      <c r="K12" s="15"/>
      <c r="L12" s="15"/>
    </row>
    <row r="13" spans="1:12" ht="15">
      <c r="A13" s="19" t="s">
        <v>144</v>
      </c>
      <c r="B13" s="20">
        <v>20</v>
      </c>
      <c r="C13" s="19" t="s">
        <v>145</v>
      </c>
      <c r="D13" s="19" t="s">
        <v>146</v>
      </c>
      <c r="E13" s="19" t="s">
        <v>125</v>
      </c>
      <c r="F13" s="15"/>
      <c r="G13" s="15"/>
      <c r="H13" s="15"/>
      <c r="I13" s="15"/>
      <c r="J13" s="15"/>
      <c r="K13" s="15"/>
      <c r="L13" s="15"/>
    </row>
    <row r="14" spans="1:12" ht="15">
      <c r="A14" s="19" t="s">
        <v>147</v>
      </c>
      <c r="B14" s="20">
        <v>15</v>
      </c>
      <c r="C14" s="19" t="s">
        <v>148</v>
      </c>
      <c r="D14" s="19" t="s">
        <v>149</v>
      </c>
      <c r="E14" s="19" t="s">
        <v>121</v>
      </c>
      <c r="F14" s="15"/>
      <c r="G14" s="15"/>
      <c r="H14" s="15"/>
      <c r="I14" s="15"/>
      <c r="J14" s="15"/>
      <c r="K14" s="15"/>
      <c r="L14" s="15"/>
    </row>
    <row r="15" spans="1:12" ht="15">
      <c r="A15" s="19" t="s">
        <v>150</v>
      </c>
      <c r="B15" s="20">
        <v>18</v>
      </c>
      <c r="C15" s="19" t="s">
        <v>151</v>
      </c>
      <c r="D15" s="19" t="s">
        <v>152</v>
      </c>
      <c r="E15" s="19" t="s">
        <v>121</v>
      </c>
      <c r="F15" s="15"/>
      <c r="G15" s="15"/>
      <c r="H15" s="15"/>
      <c r="I15" s="15"/>
      <c r="J15" s="15"/>
      <c r="K15" s="15"/>
      <c r="L15" s="15"/>
    </row>
    <row r="16" spans="1:12" ht="15">
      <c r="A16" s="19" t="s">
        <v>153</v>
      </c>
      <c r="B16" s="20">
        <v>19</v>
      </c>
      <c r="C16" s="19" t="s">
        <v>154</v>
      </c>
      <c r="D16" s="19" t="s">
        <v>155</v>
      </c>
      <c r="E16" s="19" t="s">
        <v>121</v>
      </c>
      <c r="F16" s="15"/>
      <c r="G16" s="15"/>
      <c r="H16" s="15"/>
      <c r="I16" s="15"/>
      <c r="J16" s="15"/>
      <c r="K16" s="15"/>
      <c r="L16" s="15"/>
    </row>
    <row r="17" spans="1:12" ht="15">
      <c r="A17" s="19" t="s">
        <v>156</v>
      </c>
      <c r="B17" s="20">
        <v>25</v>
      </c>
      <c r="C17" s="19" t="s">
        <v>157</v>
      </c>
      <c r="D17" s="19" t="s">
        <v>158</v>
      </c>
      <c r="E17" s="19" t="s">
        <v>159</v>
      </c>
      <c r="F17" s="15"/>
      <c r="G17" s="15"/>
      <c r="H17" s="15"/>
      <c r="I17" s="15"/>
      <c r="J17" s="15"/>
      <c r="K17" s="15"/>
      <c r="L17" s="15"/>
    </row>
    <row r="18" spans="1:12" ht="15">
      <c r="A18" s="19" t="s">
        <v>160</v>
      </c>
      <c r="B18" s="20">
        <v>30</v>
      </c>
      <c r="C18" s="19" t="s">
        <v>161</v>
      </c>
      <c r="D18" s="19" t="s">
        <v>162</v>
      </c>
      <c r="E18" s="19" t="s">
        <v>121</v>
      </c>
      <c r="F18" s="15"/>
      <c r="G18" s="15"/>
      <c r="H18" s="15"/>
      <c r="I18" s="15"/>
      <c r="J18" s="15"/>
      <c r="K18" s="15"/>
      <c r="L18" s="15"/>
    </row>
    <row r="19" spans="1:12" ht="15">
      <c r="A19" s="19" t="s">
        <v>163</v>
      </c>
      <c r="B19" s="20">
        <v>30</v>
      </c>
      <c r="C19" s="19" t="s">
        <v>164</v>
      </c>
      <c r="D19" s="19" t="s">
        <v>165</v>
      </c>
      <c r="E19" s="19" t="s">
        <v>120</v>
      </c>
      <c r="F19" s="15"/>
      <c r="G19" s="15"/>
      <c r="H19" s="15"/>
      <c r="I19" s="15"/>
      <c r="J19" s="15"/>
      <c r="K19" s="15"/>
      <c r="L19" s="15"/>
    </row>
    <row r="20" spans="1:12" ht="15">
      <c r="A20" s="19" t="s">
        <v>166</v>
      </c>
      <c r="B20" s="20">
        <v>40</v>
      </c>
      <c r="C20" s="19" t="s">
        <v>167</v>
      </c>
      <c r="D20" s="19" t="s">
        <v>168</v>
      </c>
      <c r="E20" s="19" t="s">
        <v>120</v>
      </c>
      <c r="F20" s="15"/>
      <c r="G20" s="15"/>
      <c r="H20" s="15"/>
      <c r="I20" s="15"/>
      <c r="J20" s="15"/>
      <c r="K20" s="15"/>
      <c r="L20" s="15"/>
    </row>
    <row r="21" spans="1:12" ht="15">
      <c r="A21" s="19" t="s">
        <v>169</v>
      </c>
      <c r="B21" s="20">
        <v>25</v>
      </c>
      <c r="C21" s="19" t="s">
        <v>170</v>
      </c>
      <c r="D21" s="19" t="s">
        <v>171</v>
      </c>
      <c r="E21" s="19" t="s">
        <v>120</v>
      </c>
      <c r="F21" s="15"/>
      <c r="G21" s="15"/>
      <c r="H21" s="15"/>
      <c r="I21" s="15"/>
      <c r="J21" s="15"/>
      <c r="K21" s="15"/>
      <c r="L21" s="15"/>
    </row>
    <row r="22" spans="1:12" ht="15">
      <c r="A22" s="19" t="s">
        <v>172</v>
      </c>
      <c r="B22" s="20">
        <v>25</v>
      </c>
      <c r="C22" s="19" t="s">
        <v>173</v>
      </c>
      <c r="D22" s="19" t="s">
        <v>174</v>
      </c>
      <c r="E22" s="19" t="s">
        <v>175</v>
      </c>
      <c r="F22" s="15"/>
      <c r="G22" s="15"/>
      <c r="H22" s="15"/>
      <c r="I22" s="15"/>
      <c r="J22" s="15"/>
      <c r="K22" s="15"/>
      <c r="L22" s="15"/>
    </row>
  </sheetData>
  <mergeCells count="2">
    <mergeCell ref="A1:E1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topLeftCell="A3" workbookViewId="0">
      <selection activeCell="H11" sqref="H11"/>
    </sheetView>
  </sheetViews>
  <sheetFormatPr baseColWidth="10" defaultRowHeight="12.75"/>
  <cols>
    <col min="3" max="3" width="19" customWidth="1"/>
    <col min="4" max="4" width="18.5703125" customWidth="1"/>
    <col min="5" max="5" width="12.5703125" bestFit="1" customWidth="1"/>
    <col min="7" max="7" width="15.7109375" customWidth="1"/>
    <col min="8" max="8" width="17" customWidth="1"/>
  </cols>
  <sheetData>
    <row r="1" spans="1:8" ht="19.5">
      <c r="A1" s="54" t="s">
        <v>104</v>
      </c>
      <c r="B1" s="54"/>
      <c r="C1" s="54"/>
      <c r="D1" s="54"/>
      <c r="E1" s="54"/>
    </row>
    <row r="2" spans="1:8" ht="15.75" thickBot="1">
      <c r="A2" s="16"/>
      <c r="B2" s="17"/>
      <c r="C2" s="16"/>
      <c r="D2" s="18"/>
      <c r="E2" s="16"/>
    </row>
    <row r="3" spans="1:8" ht="38.25" customHeight="1" thickBot="1">
      <c r="A3" s="28" t="s">
        <v>105</v>
      </c>
      <c r="B3" s="28" t="s">
        <v>106</v>
      </c>
      <c r="C3" s="29" t="s">
        <v>107</v>
      </c>
      <c r="D3" s="29" t="s">
        <v>108</v>
      </c>
      <c r="E3" s="28" t="s">
        <v>109</v>
      </c>
      <c r="G3" s="55" t="s">
        <v>176</v>
      </c>
      <c r="H3" s="56"/>
    </row>
    <row r="4" spans="1:8" ht="16.5">
      <c r="A4" s="30" t="s">
        <v>111</v>
      </c>
      <c r="B4" s="31">
        <v>15</v>
      </c>
      <c r="C4" s="30" t="s">
        <v>112</v>
      </c>
      <c r="D4" s="30" t="s">
        <v>113</v>
      </c>
      <c r="E4" s="30" t="s">
        <v>114</v>
      </c>
      <c r="G4" s="32" t="s">
        <v>115</v>
      </c>
      <c r="H4" s="33" t="s">
        <v>106</v>
      </c>
    </row>
    <row r="5" spans="1:8" ht="18.75">
      <c r="A5" s="30" t="s">
        <v>117</v>
      </c>
      <c r="B5" s="31">
        <v>20</v>
      </c>
      <c r="C5" s="30" t="s">
        <v>118</v>
      </c>
      <c r="D5" s="30" t="s">
        <v>119</v>
      </c>
      <c r="E5" s="30" t="s">
        <v>120</v>
      </c>
      <c r="G5" s="23" t="s">
        <v>121</v>
      </c>
      <c r="H5" s="24">
        <f>SUMIF(E4:E22,"romántica",B4:B22)</f>
        <v>212</v>
      </c>
    </row>
    <row r="6" spans="1:8" ht="18.75">
      <c r="A6" s="30" t="s">
        <v>122</v>
      </c>
      <c r="B6" s="31">
        <v>23</v>
      </c>
      <c r="C6" s="30" t="s">
        <v>123</v>
      </c>
      <c r="D6" s="30" t="s">
        <v>124</v>
      </c>
      <c r="E6" s="30" t="s">
        <v>125</v>
      </c>
      <c r="G6" s="23" t="s">
        <v>120</v>
      </c>
      <c r="H6" s="25">
        <f>SUMIF(E4:E22,"rock",B4:B22)</f>
        <v>115</v>
      </c>
    </row>
    <row r="7" spans="1:8" ht="19.5" thickBot="1">
      <c r="A7" s="30" t="s">
        <v>126</v>
      </c>
      <c r="B7" s="31">
        <v>60</v>
      </c>
      <c r="C7" s="30" t="s">
        <v>127</v>
      </c>
      <c r="D7" s="30" t="s">
        <v>128</v>
      </c>
      <c r="E7" s="30" t="s">
        <v>121</v>
      </c>
      <c r="G7" s="26" t="s">
        <v>125</v>
      </c>
      <c r="H7" s="27">
        <f>SUMIF(E4:E22,"pop",B4:B22)</f>
        <v>132</v>
      </c>
    </row>
    <row r="8" spans="1:8" ht="19.5" thickBot="1">
      <c r="A8" s="30" t="s">
        <v>129</v>
      </c>
      <c r="B8" s="31">
        <v>54</v>
      </c>
      <c r="C8" s="30" t="s">
        <v>130</v>
      </c>
      <c r="D8" s="30" t="s">
        <v>131</v>
      </c>
      <c r="E8" s="30" t="s">
        <v>121</v>
      </c>
      <c r="G8" s="26" t="s">
        <v>159</v>
      </c>
      <c r="H8" s="27">
        <f>SUMIF(E4:E22,"balada",B4:B229)</f>
        <v>25</v>
      </c>
    </row>
    <row r="9" spans="1:8" ht="19.5" thickBot="1">
      <c r="A9" s="30" t="s">
        <v>132</v>
      </c>
      <c r="B9" s="31">
        <v>40</v>
      </c>
      <c r="C9" s="30" t="s">
        <v>133</v>
      </c>
      <c r="D9" s="30" t="s">
        <v>134</v>
      </c>
      <c r="E9" s="30" t="s">
        <v>125</v>
      </c>
      <c r="G9" s="26" t="s">
        <v>175</v>
      </c>
      <c r="H9" s="27">
        <f>SUMIF(E4:E22,"merengue",B4:B22)</f>
        <v>25</v>
      </c>
    </row>
    <row r="10" spans="1:8" ht="19.5" thickBot="1">
      <c r="A10" s="30" t="s">
        <v>135</v>
      </c>
      <c r="B10" s="31">
        <v>16</v>
      </c>
      <c r="C10" s="30" t="s">
        <v>136</v>
      </c>
      <c r="D10" s="30" t="s">
        <v>137</v>
      </c>
      <c r="E10" s="30" t="s">
        <v>121</v>
      </c>
      <c r="G10" s="26" t="s">
        <v>114</v>
      </c>
      <c r="H10" s="27">
        <f>SUMIF(E4:E22,"salsa",B4:B22)</f>
        <v>15</v>
      </c>
    </row>
    <row r="11" spans="1:8" ht="15">
      <c r="A11" s="30" t="s">
        <v>138</v>
      </c>
      <c r="B11" s="31">
        <v>25</v>
      </c>
      <c r="C11" s="30" t="s">
        <v>139</v>
      </c>
      <c r="D11" s="30" t="s">
        <v>140</v>
      </c>
      <c r="E11" s="30" t="s">
        <v>125</v>
      </c>
    </row>
    <row r="12" spans="1:8" ht="15">
      <c r="A12" s="30" t="s">
        <v>141</v>
      </c>
      <c r="B12" s="31">
        <v>24</v>
      </c>
      <c r="C12" s="30" t="s">
        <v>142</v>
      </c>
      <c r="D12" s="30" t="s">
        <v>143</v>
      </c>
      <c r="E12" s="30" t="s">
        <v>125</v>
      </c>
    </row>
    <row r="13" spans="1:8" ht="15">
      <c r="A13" s="30" t="s">
        <v>144</v>
      </c>
      <c r="B13" s="31">
        <v>20</v>
      </c>
      <c r="C13" s="30" t="s">
        <v>145</v>
      </c>
      <c r="D13" s="30" t="s">
        <v>146</v>
      </c>
      <c r="E13" s="30" t="s">
        <v>125</v>
      </c>
    </row>
    <row r="14" spans="1:8" ht="15">
      <c r="A14" s="30" t="s">
        <v>147</v>
      </c>
      <c r="B14" s="31">
        <v>15</v>
      </c>
      <c r="C14" s="30" t="s">
        <v>148</v>
      </c>
      <c r="D14" s="30" t="s">
        <v>149</v>
      </c>
      <c r="E14" s="30" t="s">
        <v>121</v>
      </c>
    </row>
    <row r="15" spans="1:8" ht="15">
      <c r="A15" s="30" t="s">
        <v>150</v>
      </c>
      <c r="B15" s="31">
        <v>18</v>
      </c>
      <c r="C15" s="30" t="s">
        <v>151</v>
      </c>
      <c r="D15" s="30" t="s">
        <v>152</v>
      </c>
      <c r="E15" s="30" t="s">
        <v>121</v>
      </c>
    </row>
    <row r="16" spans="1:8" ht="15">
      <c r="A16" s="30" t="s">
        <v>153</v>
      </c>
      <c r="B16" s="31">
        <v>19</v>
      </c>
      <c r="C16" s="30" t="s">
        <v>154</v>
      </c>
      <c r="D16" s="30" t="s">
        <v>155</v>
      </c>
      <c r="E16" s="30" t="s">
        <v>121</v>
      </c>
    </row>
    <row r="17" spans="1:5" ht="15">
      <c r="A17" s="30" t="s">
        <v>156</v>
      </c>
      <c r="B17" s="31">
        <v>25</v>
      </c>
      <c r="C17" s="30" t="s">
        <v>157</v>
      </c>
      <c r="D17" s="30" t="s">
        <v>158</v>
      </c>
      <c r="E17" s="30" t="s">
        <v>159</v>
      </c>
    </row>
    <row r="18" spans="1:5" ht="15">
      <c r="A18" s="30" t="s">
        <v>160</v>
      </c>
      <c r="B18" s="31">
        <v>30</v>
      </c>
      <c r="C18" s="30" t="s">
        <v>161</v>
      </c>
      <c r="D18" s="30" t="s">
        <v>162</v>
      </c>
      <c r="E18" s="30" t="s">
        <v>121</v>
      </c>
    </row>
    <row r="19" spans="1:5" ht="15">
      <c r="A19" s="30" t="s">
        <v>163</v>
      </c>
      <c r="B19" s="31">
        <v>30</v>
      </c>
      <c r="C19" s="30" t="s">
        <v>164</v>
      </c>
      <c r="D19" s="30" t="s">
        <v>165</v>
      </c>
      <c r="E19" s="30" t="s">
        <v>120</v>
      </c>
    </row>
    <row r="20" spans="1:5" ht="15">
      <c r="A20" s="30" t="s">
        <v>166</v>
      </c>
      <c r="B20" s="31">
        <v>40</v>
      </c>
      <c r="C20" s="30" t="s">
        <v>167</v>
      </c>
      <c r="D20" s="30" t="s">
        <v>168</v>
      </c>
      <c r="E20" s="30" t="s">
        <v>120</v>
      </c>
    </row>
    <row r="21" spans="1:5" ht="15">
      <c r="A21" s="30" t="s">
        <v>169</v>
      </c>
      <c r="B21" s="31">
        <v>25</v>
      </c>
      <c r="C21" s="30" t="s">
        <v>170</v>
      </c>
      <c r="D21" s="30" t="s">
        <v>171</v>
      </c>
      <c r="E21" s="30" t="s">
        <v>120</v>
      </c>
    </row>
    <row r="22" spans="1:5" ht="15">
      <c r="A22" s="30" t="s">
        <v>172</v>
      </c>
      <c r="B22" s="31">
        <v>25</v>
      </c>
      <c r="C22" s="30" t="s">
        <v>173</v>
      </c>
      <c r="D22" s="30" t="s">
        <v>174</v>
      </c>
      <c r="E22" s="30" t="s">
        <v>175</v>
      </c>
    </row>
  </sheetData>
  <mergeCells count="2">
    <mergeCell ref="A1:E1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F. Estadisticas I</vt:lpstr>
      <vt:lpstr>F. Estadisticas II</vt:lpstr>
      <vt:lpstr>Estad III</vt:lpstr>
      <vt:lpstr>Estad IV</vt:lpstr>
    </vt:vector>
  </TitlesOfParts>
  <Company>Bc2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WS14</dc:creator>
  <cp:lastModifiedBy>/-/ GP /-/</cp:lastModifiedBy>
  <cp:lastPrinted>2007-02-13T23:18:20Z</cp:lastPrinted>
  <dcterms:created xsi:type="dcterms:W3CDTF">2002-06-02T00:37:19Z</dcterms:created>
  <dcterms:modified xsi:type="dcterms:W3CDTF">2012-02-05T17:17:02Z</dcterms:modified>
</cp:coreProperties>
</file>